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pierrelouissmith/Library/Mobile Documents/com~apple~CloudDocs/_MilDansiCloud/2024/Abeille_2024/RM Randonnées de la Malmaison 2024/Bureau Vallée/"/>
    </mc:Choice>
  </mc:AlternateContent>
  <xr:revisionPtr revIDLastSave="0" documentId="13_ncr:1_{25CFC285-AECD-F344-ACEE-F8ABA4D665C3}" xr6:coauthVersionLast="36" xr6:coauthVersionMax="36" xr10:uidLastSave="{00000000-0000-0000-0000-000000000000}"/>
  <bookViews>
    <workbookView xWindow="500" yWindow="500" windowWidth="28040" windowHeight="16860" xr2:uid="{E9C33345-D066-014B-BC92-5FF8F8EDF41C}"/>
  </bookViews>
  <sheets>
    <sheet name="2025" sheetId="2" r:id="rId1"/>
    <sheet name="Données" sheetId="3" r:id="rId2"/>
    <sheet name="2024" sheetId="1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9" i="2"/>
  <c r="L9" i="2"/>
  <c r="I10" i="2"/>
  <c r="L10" i="2"/>
  <c r="I11" i="2"/>
  <c r="L11" i="2"/>
  <c r="I12" i="2"/>
  <c r="L12" i="2"/>
  <c r="I13" i="2"/>
  <c r="L13" i="2"/>
  <c r="I8" i="2"/>
  <c r="D9" i="2"/>
  <c r="E9" i="2"/>
  <c r="F9" i="2"/>
  <c r="J9" i="2"/>
  <c r="D10" i="2"/>
  <c r="E10" i="2"/>
  <c r="F10" i="2"/>
  <c r="J10" i="2"/>
  <c r="D11" i="2"/>
  <c r="E11" i="2"/>
  <c r="F11" i="2"/>
  <c r="J11" i="2"/>
  <c r="D12" i="2"/>
  <c r="E12" i="2"/>
  <c r="F12" i="2"/>
  <c r="J12" i="2"/>
  <c r="D13" i="2"/>
  <c r="E13" i="2"/>
  <c r="F13" i="2"/>
  <c r="J13" i="2"/>
  <c r="D8" i="2"/>
  <c r="E8" i="2"/>
  <c r="F8" i="2"/>
  <c r="B8" i="2"/>
  <c r="C8" i="2"/>
  <c r="G8" i="2"/>
  <c r="B9" i="2"/>
  <c r="C9" i="2"/>
  <c r="G9" i="2"/>
  <c r="B10" i="2"/>
  <c r="C10" i="2"/>
  <c r="G10" i="2"/>
  <c r="B11" i="2"/>
  <c r="C11" i="2"/>
  <c r="G11" i="2"/>
  <c r="B12" i="2"/>
  <c r="C12" i="2"/>
  <c r="G12" i="2"/>
  <c r="B13" i="2"/>
  <c r="C13" i="2"/>
  <c r="G13" i="2"/>
  <c r="G6" i="2"/>
  <c r="A13" i="2"/>
  <c r="A10" i="2"/>
  <c r="A11" i="2"/>
  <c r="A12" i="2"/>
  <c r="A9" i="2"/>
  <c r="L8" i="2"/>
  <c r="J8" i="2"/>
  <c r="G5" i="3"/>
  <c r="F5" i="3"/>
  <c r="G4" i="3"/>
  <c r="F4" i="3"/>
  <c r="A8" i="2"/>
  <c r="F18" i="1"/>
  <c r="N21" i="1"/>
  <c r="N22" i="1"/>
  <c r="N14" i="1"/>
  <c r="N15" i="1"/>
  <c r="N16" i="1"/>
  <c r="N17" i="1"/>
  <c r="N18" i="1"/>
  <c r="N19" i="1"/>
  <c r="N20" i="1"/>
  <c r="N13" i="1"/>
  <c r="J14" i="1"/>
  <c r="J15" i="1"/>
  <c r="J16" i="1"/>
  <c r="J17" i="1"/>
  <c r="J18" i="1"/>
  <c r="J19" i="1"/>
  <c r="J20" i="1"/>
  <c r="J21" i="1"/>
  <c r="J22" i="1"/>
  <c r="J13" i="1"/>
  <c r="K14" i="1"/>
  <c r="K15" i="1"/>
  <c r="K16" i="1"/>
  <c r="K17" i="1"/>
  <c r="K18" i="1"/>
  <c r="K19" i="1"/>
  <c r="K20" i="1"/>
  <c r="K21" i="1"/>
  <c r="K22" i="1"/>
  <c r="K13" i="1"/>
  <c r="F14" i="1"/>
  <c r="F15" i="1"/>
  <c r="F16" i="1"/>
  <c r="F17" i="1"/>
  <c r="F19" i="1"/>
  <c r="F20" i="1"/>
  <c r="F21" i="1"/>
  <c r="F22" i="1"/>
  <c r="F13" i="1"/>
  <c r="G14" i="1"/>
  <c r="L14" i="1"/>
  <c r="G15" i="1"/>
  <c r="L15" i="1"/>
  <c r="G16" i="1"/>
  <c r="L16" i="1"/>
  <c r="G17" i="1"/>
  <c r="L17" i="1"/>
  <c r="G18" i="1"/>
  <c r="L18" i="1"/>
  <c r="G19" i="1"/>
  <c r="L19" i="1"/>
  <c r="G20" i="1"/>
  <c r="L20" i="1"/>
  <c r="G21" i="1"/>
  <c r="L21" i="1"/>
  <c r="G22" i="1"/>
  <c r="L22" i="1"/>
  <c r="P14" i="1"/>
  <c r="R14" i="1"/>
  <c r="P15" i="1"/>
  <c r="R15" i="1"/>
  <c r="P16" i="1"/>
  <c r="R16" i="1"/>
  <c r="P17" i="1"/>
  <c r="R17" i="1"/>
  <c r="P18" i="1"/>
  <c r="R18" i="1"/>
  <c r="P19" i="1"/>
  <c r="R19" i="1"/>
  <c r="P20" i="1"/>
  <c r="R20" i="1"/>
  <c r="P21" i="1"/>
  <c r="R21" i="1"/>
  <c r="P22" i="1"/>
  <c r="R22" i="1"/>
  <c r="Q14" i="1"/>
  <c r="Q15" i="1"/>
  <c r="Q16" i="1"/>
  <c r="Q17" i="1"/>
  <c r="Q18" i="1"/>
  <c r="Q19" i="1"/>
  <c r="Q20" i="1"/>
  <c r="Q21" i="1"/>
  <c r="Q22" i="1"/>
  <c r="P13" i="1"/>
  <c r="R13" i="1"/>
  <c r="Q13" i="1"/>
  <c r="L13" i="1"/>
  <c r="G13" i="1"/>
</calcChain>
</file>

<file path=xl/sharedStrings.xml><?xml version="1.0" encoding="utf-8"?>
<sst xmlns="http://schemas.openxmlformats.org/spreadsheetml/2006/main" count="74" uniqueCount="55">
  <si>
    <t>Composant</t>
  </si>
  <si>
    <t>Variable</t>
  </si>
  <si>
    <t>Participant</t>
  </si>
  <si>
    <t>Quantité cible</t>
  </si>
  <si>
    <t>Qt"</t>
  </si>
  <si>
    <t>Cout u</t>
  </si>
  <si>
    <t>Qé composant</t>
  </si>
  <si>
    <t>Px Composant</t>
  </si>
  <si>
    <t>Consommé</t>
  </si>
  <si>
    <t>Reste</t>
  </si>
  <si>
    <t>€</t>
  </si>
  <si>
    <t>Prévu</t>
  </si>
  <si>
    <t>#</t>
  </si>
  <si>
    <t>Feuille de route</t>
  </si>
  <si>
    <t>A4 R/V N&amp;B</t>
  </si>
  <si>
    <t>A5 R N&amp;B</t>
  </si>
  <si>
    <t>A4 R N&amp;B</t>
  </si>
  <si>
    <t>Fiches individuelles</t>
  </si>
  <si>
    <t>Fiches "Club"</t>
  </si>
  <si>
    <t>Reçus</t>
  </si>
  <si>
    <t>A6 R N&amp;B</t>
  </si>
  <si>
    <t>Cartes 1/100000°</t>
  </si>
  <si>
    <t>Cartes 1/50000°</t>
  </si>
  <si>
    <t>"-"</t>
  </si>
  <si>
    <t>4A4 R Cou</t>
  </si>
  <si>
    <t>A4 R Cou</t>
  </si>
  <si>
    <t>cus: Consommation unitaire spécifique (# prévu ou consommé par participant prévu ou constaté</t>
  </si>
  <si>
    <t>Avant, on budgète au moyen d'une prévision de # de participants et des prévisions de cus</t>
  </si>
  <si>
    <t>Après, on rjuste la prévision de cus pour la prochaine fois</t>
  </si>
  <si>
    <t>Document</t>
  </si>
  <si>
    <t>Q+. Quantité cible "au plus" de participants:</t>
  </si>
  <si>
    <t>Q+</t>
  </si>
  <si>
    <t>CUS(2024)</t>
  </si>
  <si>
    <t>CUS(2025)</t>
  </si>
  <si>
    <t>QI(2025)</t>
  </si>
  <si>
    <t>Coût</t>
  </si>
  <si>
    <t>PU</t>
  </si>
  <si>
    <t>PxU</t>
  </si>
  <si>
    <t>PxU. Prix unitaire</t>
  </si>
  <si>
    <t>Coûts chez bureau Valllée d'un a4 recto couleur:</t>
  </si>
  <si>
    <t>Coûts chez bureau Valllée d'un a4 recto noir et blanc:</t>
  </si>
  <si>
    <t>CUS(2025). On utilise les CUS déterminées l'an dernier sur la participatoin réelle</t>
  </si>
  <si>
    <t>R(2025)</t>
  </si>
  <si>
    <t>Qr. Quantité réellle de participants cet</t>
  </si>
  <si>
    <t>QI(2025). Quantité de feuiles imprimées en 2025. Qimprimée(2025) = Q+ * CUS(2025)</t>
  </si>
  <si>
    <t>R(2025). Nombre de feuills restantes en 2025</t>
  </si>
  <si>
    <t>PU. Poids unitaire</t>
  </si>
  <si>
    <t>Qr(2025)</t>
  </si>
  <si>
    <t>é026</t>
  </si>
  <si>
    <t>Total</t>
  </si>
  <si>
    <t>AVANT LA RANDONNÉE</t>
  </si>
  <si>
    <t>APRÈS LA RANDONNÉE</t>
  </si>
  <si>
    <t>On détermine combien on imprime</t>
  </si>
  <si>
    <t>On détermine les CUS de l'an prochain</t>
  </si>
  <si>
    <t>CUS(2026)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</si>
</sst>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 * #,##0.000_)\ &quot;€&quot;_ ;_ * \(#,##0.000\)\ &quot;€&quot;_ ;_ * &quot;-&quot;???_)\ &quot;€&quot;_ ;_ @_ 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4" tint="-0.24994659260841701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2"/>
      <color theme="4" tint="-0.2499465926084170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top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5" xfId="0" applyBorder="1"/>
    <xf numFmtId="0" fontId="5" fillId="0" borderId="4" xfId="0" applyFont="1" applyBorder="1"/>
    <xf numFmtId="4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6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top"/>
    </xf>
    <xf numFmtId="44" fontId="0" fillId="0" borderId="5" xfId="0" applyNumberForma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vertical="top"/>
    </xf>
    <xf numFmtId="0" fontId="0" fillId="0" borderId="8" xfId="0" applyBorder="1"/>
    <xf numFmtId="1" fontId="4" fillId="0" borderId="0" xfId="0" applyNumberFormat="1" applyFont="1" applyBorder="1" applyAlignment="1" applyProtection="1">
      <alignment horizontal="center"/>
      <protection locked="0"/>
    </xf>
    <xf numFmtId="44" fontId="0" fillId="0" borderId="0" xfId="0" applyNumberFormat="1" applyBorder="1" applyAlignment="1">
      <alignment horizontal="center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5" fillId="0" borderId="0" xfId="0" applyFont="1" applyBorder="1"/>
    <xf numFmtId="164" fontId="1" fillId="0" borderId="0" xfId="0" applyNumberFormat="1" applyFont="1" applyProtection="1">
      <protection locked="0"/>
    </xf>
    <xf numFmtId="2" fontId="5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5" xfId="0" applyFill="1" applyBorder="1"/>
    <xf numFmtId="4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44" fontId="8" fillId="3" borderId="10" xfId="0" applyNumberFormat="1" applyFont="1" applyFill="1" applyBorder="1" applyProtection="1">
      <protection locked="0"/>
    </xf>
    <xf numFmtId="44" fontId="8" fillId="3" borderId="11" xfId="0" applyNumberFormat="1" applyFont="1" applyFill="1" applyBorder="1" applyProtection="1"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4" fontId="0" fillId="0" borderId="5" xfId="0" applyNumberFormat="1" applyBorder="1"/>
    <xf numFmtId="2" fontId="0" fillId="0" borderId="0" xfId="0" applyNumberFormat="1" applyBorder="1" applyAlignment="1">
      <alignment horizontal="center"/>
    </xf>
    <xf numFmtId="44" fontId="0" fillId="0" borderId="0" xfId="0" applyNumberFormat="1" applyBorder="1"/>
    <xf numFmtId="0" fontId="8" fillId="0" borderId="0" xfId="0" applyFont="1" applyBorder="1" applyAlignment="1">
      <alignment horizontal="center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2949-D238-1C40-A263-DA2BE4422045}">
  <sheetPr>
    <pageSetUpPr fitToPage="1"/>
  </sheetPr>
  <dimension ref="A1:Q19"/>
  <sheetViews>
    <sheetView tabSelected="1" workbookViewId="0">
      <selection activeCell="J21" sqref="J21"/>
    </sheetView>
  </sheetViews>
  <sheetFormatPr baseColWidth="10" defaultRowHeight="16" x14ac:dyDescent="0.2"/>
  <cols>
    <col min="1" max="1" width="15.83203125" customWidth="1"/>
    <col min="2" max="3" width="10.83203125" customWidth="1"/>
    <col min="8" max="8" width="11.33203125" bestFit="1" customWidth="1"/>
    <col min="9" max="12" width="12.83203125" customWidth="1"/>
  </cols>
  <sheetData>
    <row r="1" spans="1:12" ht="17" thickBot="1" x14ac:dyDescent="0.25"/>
    <row r="2" spans="1:12" ht="25" thickTop="1" x14ac:dyDescent="0.3">
      <c r="A2" s="45" t="s">
        <v>50</v>
      </c>
      <c r="B2" s="46"/>
      <c r="C2" s="46"/>
      <c r="D2" s="46"/>
      <c r="E2" s="46"/>
      <c r="F2" s="46"/>
      <c r="G2" s="47"/>
      <c r="I2" s="45" t="s">
        <v>51</v>
      </c>
      <c r="J2" s="46"/>
      <c r="K2" s="46"/>
      <c r="L2" s="47"/>
    </row>
    <row r="3" spans="1:12" x14ac:dyDescent="0.2">
      <c r="A3" s="2"/>
      <c r="B3" s="4"/>
      <c r="C3" s="4"/>
      <c r="D3" s="4"/>
      <c r="E3" s="4"/>
      <c r="F3" s="4"/>
      <c r="G3" s="6"/>
      <c r="I3" s="2" t="str">
        <f>CONCATENATE((Données!G3)," participants")</f>
        <v xml:space="preserve"> participants</v>
      </c>
      <c r="J3" s="4"/>
      <c r="K3" s="4"/>
      <c r="L3" s="6"/>
    </row>
    <row r="4" spans="1:12" ht="21" x14ac:dyDescent="0.25">
      <c r="A4" s="36" t="s">
        <v>29</v>
      </c>
      <c r="B4" s="37" t="s">
        <v>36</v>
      </c>
      <c r="C4" s="37" t="s">
        <v>37</v>
      </c>
      <c r="D4" s="37" t="s">
        <v>31</v>
      </c>
      <c r="E4" s="37" t="s">
        <v>32</v>
      </c>
      <c r="F4" s="37" t="s">
        <v>34</v>
      </c>
      <c r="G4" s="38" t="s">
        <v>35</v>
      </c>
      <c r="I4" s="36" t="s">
        <v>47</v>
      </c>
      <c r="J4" s="37" t="s">
        <v>34</v>
      </c>
      <c r="K4" s="37" t="s">
        <v>42</v>
      </c>
      <c r="L4" s="38" t="s">
        <v>54</v>
      </c>
    </row>
    <row r="5" spans="1:12" x14ac:dyDescent="0.2">
      <c r="A5" s="2"/>
      <c r="B5" s="4"/>
      <c r="C5" s="4"/>
      <c r="D5" s="4"/>
      <c r="E5" s="4"/>
      <c r="F5" s="4"/>
      <c r="G5" s="6"/>
      <c r="I5" s="2"/>
      <c r="J5" s="4"/>
      <c r="K5" s="4"/>
      <c r="L5" s="6"/>
    </row>
    <row r="6" spans="1:12" x14ac:dyDescent="0.2">
      <c r="A6" s="2" t="s">
        <v>49</v>
      </c>
      <c r="B6" s="4"/>
      <c r="C6" s="4"/>
      <c r="D6" s="4"/>
      <c r="E6" s="4"/>
      <c r="F6" s="4"/>
      <c r="G6" s="39">
        <f>SUM(G8:G13)</f>
        <v>18.350000000000001</v>
      </c>
      <c r="I6" s="2"/>
      <c r="J6" s="4"/>
      <c r="K6" s="4"/>
      <c r="L6" s="6"/>
    </row>
    <row r="7" spans="1:12" ht="17" thickBot="1" x14ac:dyDescent="0.25">
      <c r="A7" s="2"/>
      <c r="B7" s="4"/>
      <c r="C7" s="4"/>
      <c r="D7" s="4"/>
      <c r="E7" s="4"/>
      <c r="F7" s="4"/>
      <c r="G7" s="6"/>
      <c r="I7" s="2"/>
      <c r="J7" s="4"/>
      <c r="K7" s="4"/>
      <c r="L7" s="6"/>
    </row>
    <row r="8" spans="1:12" ht="25" thickBot="1" x14ac:dyDescent="0.35">
      <c r="A8" s="2" t="str">
        <f>'2024'!C13</f>
        <v>Cartes 1/100000°</v>
      </c>
      <c r="B8" s="40">
        <f>'2024'!E13</f>
        <v>2</v>
      </c>
      <c r="C8" s="41">
        <f>B8*Données!G$5</f>
        <v>0.1</v>
      </c>
      <c r="D8" s="3">
        <f>Données!G$2</f>
        <v>300</v>
      </c>
      <c r="E8" s="3">
        <f>'2024'!R13</f>
        <v>0.26500000000000001</v>
      </c>
      <c r="F8" s="42">
        <f>ROUND(D8*E8,0)</f>
        <v>80</v>
      </c>
      <c r="G8" s="39">
        <f>F8*C8</f>
        <v>8</v>
      </c>
      <c r="I8" s="43">
        <f>Données!G$3</f>
        <v>0</v>
      </c>
      <c r="J8" s="3">
        <f>F8</f>
        <v>80</v>
      </c>
      <c r="K8" s="35"/>
      <c r="L8" s="44" t="str">
        <f>IF(I8=0,"Attente",(F8-K8)/I8)</f>
        <v>Attente</v>
      </c>
    </row>
    <row r="9" spans="1:12" ht="25" thickBot="1" x14ac:dyDescent="0.35">
      <c r="A9" s="2" t="str">
        <f>'2024'!C14</f>
        <v>Feuille de route</v>
      </c>
      <c r="B9" s="40">
        <f>'2024'!E14</f>
        <v>0.5</v>
      </c>
      <c r="C9" s="41">
        <f>B9*Données!G$5</f>
        <v>2.5000000000000001E-2</v>
      </c>
      <c r="D9" s="3">
        <f>Données!G$2</f>
        <v>300</v>
      </c>
      <c r="E9" s="3">
        <f>'2024'!R14</f>
        <v>1.05</v>
      </c>
      <c r="F9" s="42">
        <f t="shared" ref="F9:F13" si="0">ROUND(D9*E9,0)</f>
        <v>315</v>
      </c>
      <c r="G9" s="39">
        <f t="shared" ref="G9:G13" si="1">F9*C9</f>
        <v>7.875</v>
      </c>
      <c r="I9" s="43">
        <f>Données!G$3</f>
        <v>0</v>
      </c>
      <c r="J9" s="3">
        <f t="shared" ref="J9:J13" si="2">F9</f>
        <v>315</v>
      </c>
      <c r="K9" s="35"/>
      <c r="L9" s="44" t="str">
        <f t="shared" ref="L9:L13" si="3">IF(I9=0,"Attente",(F9-K9)/I9)</f>
        <v>Attente</v>
      </c>
    </row>
    <row r="10" spans="1:12" ht="25" thickBot="1" x14ac:dyDescent="0.35">
      <c r="A10" s="2" t="str">
        <f>'2024'!C15</f>
        <v>Fiches individuelles</v>
      </c>
      <c r="B10" s="40">
        <f>'2024'!E15</f>
        <v>0.5</v>
      </c>
      <c r="C10" s="41">
        <f>B10*Données!G$5</f>
        <v>2.5000000000000001E-2</v>
      </c>
      <c r="D10" s="3">
        <f>Données!G$2</f>
        <v>300</v>
      </c>
      <c r="E10" s="3">
        <f>'2024'!R15</f>
        <v>6.5000000000000002E-2</v>
      </c>
      <c r="F10" s="42">
        <f t="shared" si="0"/>
        <v>20</v>
      </c>
      <c r="G10" s="39">
        <f t="shared" si="1"/>
        <v>0.5</v>
      </c>
      <c r="I10" s="43">
        <f>Données!G$3</f>
        <v>0</v>
      </c>
      <c r="J10" s="3">
        <f t="shared" si="2"/>
        <v>20</v>
      </c>
      <c r="K10" s="35"/>
      <c r="L10" s="44" t="str">
        <f t="shared" si="3"/>
        <v>Attente</v>
      </c>
    </row>
    <row r="11" spans="1:12" ht="25" thickBot="1" x14ac:dyDescent="0.35">
      <c r="A11" s="2" t="str">
        <f>'2024'!C16</f>
        <v>Fiches "Club"</v>
      </c>
      <c r="B11" s="40">
        <f>'2024'!E16</f>
        <v>1</v>
      </c>
      <c r="C11" s="41">
        <f>B11*Données!G$5</f>
        <v>0.05</v>
      </c>
      <c r="D11" s="3">
        <f>Données!G$2</f>
        <v>300</v>
      </c>
      <c r="E11" s="3">
        <f>'2024'!R16</f>
        <v>6.5000000000000002E-2</v>
      </c>
      <c r="F11" s="42">
        <f t="shared" si="0"/>
        <v>20</v>
      </c>
      <c r="G11" s="39">
        <f t="shared" si="1"/>
        <v>1</v>
      </c>
      <c r="I11" s="43">
        <f>Données!G$3</f>
        <v>0</v>
      </c>
      <c r="J11" s="3">
        <f t="shared" si="2"/>
        <v>20</v>
      </c>
      <c r="K11" s="35"/>
      <c r="L11" s="44" t="str">
        <f t="shared" si="3"/>
        <v>Attente</v>
      </c>
    </row>
    <row r="12" spans="1:12" ht="25" thickBot="1" x14ac:dyDescent="0.35">
      <c r="A12" s="2" t="str">
        <f>'2024'!C17</f>
        <v>Reçus</v>
      </c>
      <c r="B12" s="40">
        <f>'2024'!E17</f>
        <v>0.25</v>
      </c>
      <c r="C12" s="41">
        <f>B12*Données!G$5</f>
        <v>1.2500000000000001E-2</v>
      </c>
      <c r="D12" s="3">
        <f>Données!G$2</f>
        <v>300</v>
      </c>
      <c r="E12" s="3">
        <f>'2024'!R17</f>
        <v>0.1</v>
      </c>
      <c r="F12" s="42">
        <f t="shared" si="0"/>
        <v>30</v>
      </c>
      <c r="G12" s="39">
        <f t="shared" si="1"/>
        <v>0.375</v>
      </c>
      <c r="I12" s="43">
        <f>Données!G$3</f>
        <v>0</v>
      </c>
      <c r="J12" s="3">
        <f t="shared" si="2"/>
        <v>30</v>
      </c>
      <c r="K12" s="35"/>
      <c r="L12" s="44" t="str">
        <f t="shared" si="3"/>
        <v>Attente</v>
      </c>
    </row>
    <row r="13" spans="1:12" ht="25" thickBot="1" x14ac:dyDescent="0.35">
      <c r="A13" s="2" t="str">
        <f>'2024'!C18</f>
        <v>Cartes 1/50000°</v>
      </c>
      <c r="B13" s="40">
        <f>'2024'!E18</f>
        <v>4</v>
      </c>
      <c r="C13" s="41">
        <f>B13*Données!G$5</f>
        <v>0.2</v>
      </c>
      <c r="D13" s="3">
        <f>Données!G$2</f>
        <v>300</v>
      </c>
      <c r="E13" s="3">
        <f>'2024'!R18</f>
        <v>0.01</v>
      </c>
      <c r="F13" s="42">
        <f t="shared" si="0"/>
        <v>3</v>
      </c>
      <c r="G13" s="39">
        <f t="shared" si="1"/>
        <v>0.60000000000000009</v>
      </c>
      <c r="I13" s="43">
        <f>Données!G$3</f>
        <v>0</v>
      </c>
      <c r="J13" s="3">
        <f t="shared" si="2"/>
        <v>3</v>
      </c>
      <c r="K13" s="35"/>
      <c r="L13" s="44" t="str">
        <f t="shared" si="3"/>
        <v>Attente</v>
      </c>
    </row>
    <row r="14" spans="1:12" x14ac:dyDescent="0.2">
      <c r="A14" s="2"/>
      <c r="B14" s="4"/>
      <c r="C14" s="4"/>
      <c r="D14" s="4"/>
      <c r="E14" s="4"/>
      <c r="F14" s="4"/>
      <c r="G14" s="6"/>
      <c r="I14" s="2"/>
      <c r="J14" s="4"/>
      <c r="K14" s="4"/>
      <c r="L14" s="6"/>
    </row>
    <row r="15" spans="1:12" ht="17" thickBot="1" x14ac:dyDescent="0.25">
      <c r="A15" s="15"/>
      <c r="B15" s="16"/>
      <c r="C15" s="16"/>
      <c r="D15" s="16"/>
      <c r="E15" s="16"/>
      <c r="F15" s="16"/>
      <c r="G15" s="18"/>
      <c r="I15" s="15"/>
      <c r="J15" s="16"/>
      <c r="K15" s="16"/>
      <c r="L15" s="18"/>
    </row>
    <row r="16" spans="1:12" ht="17" thickTop="1" x14ac:dyDescent="0.2"/>
    <row r="17" spans="1:17" x14ac:dyDescent="0.2">
      <c r="A17" t="s">
        <v>52</v>
      </c>
      <c r="I17" t="s">
        <v>53</v>
      </c>
    </row>
    <row r="19" spans="1:17" x14ac:dyDescent="0.2">
      <c r="Q19" s="30"/>
    </row>
  </sheetData>
  <sheetProtection sheet="1" objects="1" scenarios="1"/>
  <mergeCells count="2">
    <mergeCell ref="A2:G2"/>
    <mergeCell ref="I2:L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/>
  <headerFooter>
    <oddHeader>&amp;L&amp;"Helvetica,Normal"&amp;K000000&amp;F&amp;C&amp;"Calibri,Normal"&amp;K000000
&amp;"Calibri Bold Italic,Gras italique"&amp;16Consommations de papier</oddHeader>
    <oddFooter>&amp;R&amp;"Helvetica,Normal"&amp;K000000&amp;D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68720-6FC2-734C-8C8D-61A1CCA98A5C}">
  <dimension ref="B1:H10"/>
  <sheetViews>
    <sheetView workbookViewId="0">
      <selection activeCell="G3" sqref="G3"/>
    </sheetView>
  </sheetViews>
  <sheetFormatPr baseColWidth="10" defaultRowHeight="16" x14ac:dyDescent="0.2"/>
  <cols>
    <col min="6" max="7" width="11.33203125" bestFit="1" customWidth="1"/>
  </cols>
  <sheetData>
    <row r="1" spans="2:8" ht="17" thickBot="1" x14ac:dyDescent="0.25">
      <c r="F1" s="30">
        <v>2024</v>
      </c>
      <c r="G1" s="30">
        <v>2025</v>
      </c>
      <c r="H1" s="30" t="s">
        <v>48</v>
      </c>
    </row>
    <row r="2" spans="2:8" ht="22" thickBot="1" x14ac:dyDescent="0.3">
      <c r="B2" t="s">
        <v>30</v>
      </c>
      <c r="F2" s="31">
        <v>300</v>
      </c>
      <c r="G2" s="31">
        <v>300</v>
      </c>
      <c r="H2" s="31"/>
    </row>
    <row r="3" spans="2:8" ht="22" thickBot="1" x14ac:dyDescent="0.3">
      <c r="B3" t="s">
        <v>43</v>
      </c>
      <c r="F3" s="34">
        <v>200</v>
      </c>
      <c r="G3" s="34"/>
      <c r="H3" s="34"/>
    </row>
    <row r="4" spans="2:8" ht="24" x14ac:dyDescent="0.3">
      <c r="B4" t="s">
        <v>39</v>
      </c>
      <c r="F4" s="32">
        <f>G4</f>
        <v>0.2</v>
      </c>
      <c r="G4" s="32">
        <f>'2024'!E7</f>
        <v>0.2</v>
      </c>
      <c r="H4" s="32"/>
    </row>
    <row r="5" spans="2:8" ht="25" thickBot="1" x14ac:dyDescent="0.35">
      <c r="B5" t="s">
        <v>40</v>
      </c>
      <c r="F5" s="33">
        <f>G5</f>
        <v>0.05</v>
      </c>
      <c r="G5" s="33">
        <f>'2024'!E8</f>
        <v>0.05</v>
      </c>
      <c r="H5" s="33"/>
    </row>
    <row r="6" spans="2:8" x14ac:dyDescent="0.2">
      <c r="B6" t="s">
        <v>41</v>
      </c>
    </row>
    <row r="7" spans="2:8" x14ac:dyDescent="0.2">
      <c r="B7" t="s">
        <v>44</v>
      </c>
    </row>
    <row r="8" spans="2:8" x14ac:dyDescent="0.2">
      <c r="B8" t="s">
        <v>45</v>
      </c>
    </row>
    <row r="9" spans="2:8" x14ac:dyDescent="0.2">
      <c r="B9" t="s">
        <v>46</v>
      </c>
    </row>
    <row r="10" spans="2:8" x14ac:dyDescent="0.2">
      <c r="B10" t="s">
        <v>38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7A0F-380B-214D-9380-DC543D1DF334}">
  <sheetPr>
    <pageSetUpPr fitToPage="1"/>
  </sheetPr>
  <dimension ref="C1:R24"/>
  <sheetViews>
    <sheetView topLeftCell="C1" workbookViewId="0">
      <selection activeCell="H11" sqref="H11"/>
    </sheetView>
  </sheetViews>
  <sheetFormatPr baseColWidth="10" defaultRowHeight="16" x14ac:dyDescent="0.2"/>
  <cols>
    <col min="3" max="3" width="14" bestFit="1" customWidth="1"/>
    <col min="11" max="11" width="10.83203125" style="1"/>
  </cols>
  <sheetData>
    <row r="1" spans="3:18" x14ac:dyDescent="0.2">
      <c r="K1"/>
    </row>
    <row r="2" spans="3:18" x14ac:dyDescent="0.2">
      <c r="K2"/>
    </row>
    <row r="3" spans="3:18" x14ac:dyDescent="0.2">
      <c r="D3" t="s">
        <v>27</v>
      </c>
      <c r="K3"/>
    </row>
    <row r="4" spans="3:18" x14ac:dyDescent="0.2">
      <c r="D4" t="s">
        <v>28</v>
      </c>
      <c r="K4"/>
    </row>
    <row r="5" spans="3:18" x14ac:dyDescent="0.2">
      <c r="K5"/>
    </row>
    <row r="6" spans="3:18" x14ac:dyDescent="0.2">
      <c r="J6" t="s">
        <v>26</v>
      </c>
      <c r="K6"/>
    </row>
    <row r="7" spans="3:18" x14ac:dyDescent="0.2">
      <c r="D7" t="s">
        <v>25</v>
      </c>
      <c r="E7" s="29">
        <v>0.2</v>
      </c>
      <c r="K7"/>
    </row>
    <row r="8" spans="3:18" ht="17" thickBot="1" x14ac:dyDescent="0.25">
      <c r="D8" t="s">
        <v>16</v>
      </c>
      <c r="E8" s="25">
        <v>0.05</v>
      </c>
      <c r="J8" s="27">
        <v>300</v>
      </c>
      <c r="N8" s="27">
        <v>200</v>
      </c>
    </row>
    <row r="9" spans="3:18" ht="17" thickTop="1" x14ac:dyDescent="0.2">
      <c r="C9" s="48" t="s">
        <v>11</v>
      </c>
      <c r="D9" s="49"/>
      <c r="E9" s="49"/>
      <c r="F9" s="49"/>
      <c r="G9" s="49"/>
      <c r="H9" s="49"/>
      <c r="I9" s="49"/>
      <c r="J9" s="49"/>
      <c r="K9" s="49"/>
      <c r="L9" s="50"/>
      <c r="N9" s="48" t="s">
        <v>8</v>
      </c>
      <c r="O9" s="49"/>
      <c r="P9" s="49"/>
      <c r="Q9" s="49"/>
      <c r="R9" s="50"/>
    </row>
    <row r="10" spans="3:18" x14ac:dyDescent="0.2">
      <c r="C10" s="2" t="s">
        <v>0</v>
      </c>
      <c r="D10" s="4"/>
      <c r="E10" s="4"/>
      <c r="F10" s="3" t="s">
        <v>5</v>
      </c>
      <c r="G10" s="3" t="s">
        <v>4</v>
      </c>
      <c r="H10" s="3" t="s">
        <v>32</v>
      </c>
      <c r="I10" s="4" t="s">
        <v>1</v>
      </c>
      <c r="J10" s="4" t="s">
        <v>3</v>
      </c>
      <c r="K10" s="5" t="s">
        <v>6</v>
      </c>
      <c r="L10" s="6" t="s">
        <v>7</v>
      </c>
      <c r="N10" s="2" t="s">
        <v>1</v>
      </c>
      <c r="O10" s="4" t="s">
        <v>9</v>
      </c>
      <c r="P10" s="4" t="s">
        <v>8</v>
      </c>
      <c r="Q10" s="3" t="s">
        <v>10</v>
      </c>
      <c r="R10" s="22" t="s">
        <v>33</v>
      </c>
    </row>
    <row r="11" spans="3:18" x14ac:dyDescent="0.2">
      <c r="C11" s="2"/>
      <c r="D11" s="4"/>
      <c r="E11" s="4"/>
      <c r="F11" s="3" t="s">
        <v>10</v>
      </c>
      <c r="G11" s="3" t="s">
        <v>12</v>
      </c>
      <c r="H11" s="3"/>
      <c r="I11" s="4"/>
      <c r="J11" s="4"/>
      <c r="K11" s="5"/>
      <c r="L11" s="6"/>
      <c r="N11" s="2"/>
      <c r="O11" s="4"/>
      <c r="P11" s="4"/>
      <c r="Q11" s="3"/>
      <c r="R11" s="22"/>
    </row>
    <row r="12" spans="3:18" x14ac:dyDescent="0.2">
      <c r="C12" s="2"/>
      <c r="D12" s="4"/>
      <c r="E12" s="4"/>
      <c r="F12" s="3"/>
      <c r="G12" s="3"/>
      <c r="H12" s="3"/>
      <c r="I12" s="4"/>
      <c r="J12" s="4"/>
      <c r="K12" s="5"/>
      <c r="L12" s="6"/>
      <c r="N12" s="2"/>
      <c r="O12" s="4"/>
      <c r="P12" s="4"/>
      <c r="Q12" s="3"/>
      <c r="R12" s="22"/>
    </row>
    <row r="13" spans="3:18" x14ac:dyDescent="0.2">
      <c r="C13" s="7" t="s">
        <v>21</v>
      </c>
      <c r="D13" s="24" t="s">
        <v>14</v>
      </c>
      <c r="E13" s="26">
        <v>2</v>
      </c>
      <c r="F13" s="8">
        <f>E13*E$8</f>
        <v>0.1</v>
      </c>
      <c r="G13" s="9">
        <f>J13*H13</f>
        <v>140.1</v>
      </c>
      <c r="H13" s="10">
        <v>0.46700000000000003</v>
      </c>
      <c r="I13" s="11" t="s">
        <v>2</v>
      </c>
      <c r="J13" s="12">
        <f>J$8</f>
        <v>300</v>
      </c>
      <c r="K13" s="13">
        <f>ROUND((J13*H13),0)</f>
        <v>140</v>
      </c>
      <c r="L13" s="14">
        <f>K13*F13</f>
        <v>14</v>
      </c>
      <c r="N13" s="23">
        <f>N$8</f>
        <v>200</v>
      </c>
      <c r="O13" s="21">
        <v>87</v>
      </c>
      <c r="P13" s="19">
        <f>K13-O13</f>
        <v>53</v>
      </c>
      <c r="Q13" s="20">
        <f>P13*F13</f>
        <v>5.3000000000000007</v>
      </c>
      <c r="R13" s="28">
        <f>P13/N13</f>
        <v>0.26500000000000001</v>
      </c>
    </row>
    <row r="14" spans="3:18" x14ac:dyDescent="0.2">
      <c r="C14" s="7" t="s">
        <v>13</v>
      </c>
      <c r="D14" s="24" t="s">
        <v>15</v>
      </c>
      <c r="E14" s="26">
        <v>0.5</v>
      </c>
      <c r="F14" s="8">
        <f>E14*E$8</f>
        <v>2.5000000000000001E-2</v>
      </c>
      <c r="G14" s="9">
        <f t="shared" ref="G14:G22" si="0">J14*H14</f>
        <v>300</v>
      </c>
      <c r="H14" s="10">
        <v>1</v>
      </c>
      <c r="I14" s="11" t="s">
        <v>2</v>
      </c>
      <c r="J14" s="12">
        <f t="shared" ref="J14:J22" si="1">J$8</f>
        <v>300</v>
      </c>
      <c r="K14" s="13">
        <f t="shared" ref="K14:K22" si="2">ROUND((J14*H14),0)</f>
        <v>300</v>
      </c>
      <c r="L14" s="14">
        <f t="shared" ref="L14:L22" si="3">K14*F14</f>
        <v>7.5</v>
      </c>
      <c r="N14" s="23">
        <f t="shared" ref="N14:N22" si="4">N$8</f>
        <v>200</v>
      </c>
      <c r="O14" s="21">
        <v>90</v>
      </c>
      <c r="P14" s="19">
        <f t="shared" ref="P14:P22" si="5">K14-O14</f>
        <v>210</v>
      </c>
      <c r="Q14" s="20">
        <f t="shared" ref="Q14:Q22" si="6">P14*F14</f>
        <v>5.25</v>
      </c>
      <c r="R14" s="28">
        <f t="shared" ref="R14:R22" si="7">P14/N14</f>
        <v>1.05</v>
      </c>
    </row>
    <row r="15" spans="3:18" x14ac:dyDescent="0.2">
      <c r="C15" s="7" t="s">
        <v>17</v>
      </c>
      <c r="D15" s="24" t="s">
        <v>15</v>
      </c>
      <c r="E15" s="26">
        <v>0.5</v>
      </c>
      <c r="F15" s="8">
        <f>E15*E$8</f>
        <v>2.5000000000000001E-2</v>
      </c>
      <c r="G15" s="9">
        <f t="shared" si="0"/>
        <v>39.900000000000006</v>
      </c>
      <c r="H15" s="10">
        <v>0.13300000000000001</v>
      </c>
      <c r="I15" s="11" t="s">
        <v>2</v>
      </c>
      <c r="J15" s="12">
        <f t="shared" si="1"/>
        <v>300</v>
      </c>
      <c r="K15" s="13">
        <f t="shared" si="2"/>
        <v>40</v>
      </c>
      <c r="L15" s="14">
        <f t="shared" si="3"/>
        <v>1</v>
      </c>
      <c r="N15" s="23">
        <f t="shared" si="4"/>
        <v>200</v>
      </c>
      <c r="O15" s="21">
        <v>27</v>
      </c>
      <c r="P15" s="19">
        <f t="shared" si="5"/>
        <v>13</v>
      </c>
      <c r="Q15" s="20">
        <f t="shared" si="6"/>
        <v>0.32500000000000001</v>
      </c>
      <c r="R15" s="28">
        <f t="shared" si="7"/>
        <v>6.5000000000000002E-2</v>
      </c>
    </row>
    <row r="16" spans="3:18" x14ac:dyDescent="0.2">
      <c r="C16" s="7" t="s">
        <v>18</v>
      </c>
      <c r="D16" s="24" t="s">
        <v>16</v>
      </c>
      <c r="E16" s="26">
        <v>1</v>
      </c>
      <c r="F16" s="8">
        <f>E16*E$8</f>
        <v>0.05</v>
      </c>
      <c r="G16" s="9">
        <f t="shared" si="0"/>
        <v>15</v>
      </c>
      <c r="H16" s="10">
        <v>0.05</v>
      </c>
      <c r="I16" s="11" t="s">
        <v>2</v>
      </c>
      <c r="J16" s="12">
        <f t="shared" si="1"/>
        <v>300</v>
      </c>
      <c r="K16" s="13">
        <f t="shared" si="2"/>
        <v>15</v>
      </c>
      <c r="L16" s="14">
        <f t="shared" si="3"/>
        <v>0.75</v>
      </c>
      <c r="N16" s="23">
        <f t="shared" si="4"/>
        <v>200</v>
      </c>
      <c r="O16" s="21">
        <v>2</v>
      </c>
      <c r="P16" s="19">
        <f t="shared" si="5"/>
        <v>13</v>
      </c>
      <c r="Q16" s="20">
        <f t="shared" si="6"/>
        <v>0.65</v>
      </c>
      <c r="R16" s="28">
        <f t="shared" si="7"/>
        <v>6.5000000000000002E-2</v>
      </c>
    </row>
    <row r="17" spans="3:18" x14ac:dyDescent="0.2">
      <c r="C17" s="7" t="s">
        <v>19</v>
      </c>
      <c r="D17" s="24" t="s">
        <v>20</v>
      </c>
      <c r="E17" s="26">
        <v>0.25</v>
      </c>
      <c r="F17" s="8">
        <f>E17*E$8</f>
        <v>1.2500000000000001E-2</v>
      </c>
      <c r="G17" s="9">
        <f t="shared" si="0"/>
        <v>20.100000000000001</v>
      </c>
      <c r="H17" s="10">
        <v>6.7000000000000004E-2</v>
      </c>
      <c r="I17" s="11" t="s">
        <v>2</v>
      </c>
      <c r="J17" s="12">
        <f t="shared" si="1"/>
        <v>300</v>
      </c>
      <c r="K17" s="13">
        <f t="shared" si="2"/>
        <v>20</v>
      </c>
      <c r="L17" s="14">
        <f t="shared" si="3"/>
        <v>0.25</v>
      </c>
      <c r="N17" s="23">
        <f t="shared" si="4"/>
        <v>200</v>
      </c>
      <c r="O17" s="21">
        <v>0</v>
      </c>
      <c r="P17" s="19">
        <f t="shared" si="5"/>
        <v>20</v>
      </c>
      <c r="Q17" s="20">
        <f t="shared" si="6"/>
        <v>0.25</v>
      </c>
      <c r="R17" s="28">
        <f t="shared" si="7"/>
        <v>0.1</v>
      </c>
    </row>
    <row r="18" spans="3:18" x14ac:dyDescent="0.2">
      <c r="C18" s="7" t="s">
        <v>22</v>
      </c>
      <c r="D18" s="24" t="s">
        <v>24</v>
      </c>
      <c r="E18" s="26">
        <v>4</v>
      </c>
      <c r="F18" s="8">
        <f>E18*E$7</f>
        <v>0.8</v>
      </c>
      <c r="G18" s="9">
        <f t="shared" si="0"/>
        <v>1.8</v>
      </c>
      <c r="H18" s="10">
        <v>6.0000000000000001E-3</v>
      </c>
      <c r="I18" s="11" t="s">
        <v>2</v>
      </c>
      <c r="J18" s="12">
        <f t="shared" si="1"/>
        <v>300</v>
      </c>
      <c r="K18" s="13">
        <f t="shared" si="2"/>
        <v>2</v>
      </c>
      <c r="L18" s="14">
        <f t="shared" si="3"/>
        <v>1.6</v>
      </c>
      <c r="N18" s="23">
        <f t="shared" si="4"/>
        <v>200</v>
      </c>
      <c r="O18" s="21">
        <v>0</v>
      </c>
      <c r="P18" s="19">
        <f t="shared" si="5"/>
        <v>2</v>
      </c>
      <c r="Q18" s="20">
        <f t="shared" si="6"/>
        <v>1.6</v>
      </c>
      <c r="R18" s="28">
        <f t="shared" si="7"/>
        <v>0.01</v>
      </c>
    </row>
    <row r="19" spans="3:18" x14ac:dyDescent="0.2">
      <c r="C19" s="7" t="s">
        <v>23</v>
      </c>
      <c r="D19" s="24"/>
      <c r="E19" s="26">
        <v>1</v>
      </c>
      <c r="F19" s="8">
        <f>E19*E$8</f>
        <v>0.05</v>
      </c>
      <c r="G19" s="9">
        <f t="shared" si="0"/>
        <v>0</v>
      </c>
      <c r="H19" s="10">
        <v>0</v>
      </c>
      <c r="I19" s="11" t="s">
        <v>2</v>
      </c>
      <c r="J19" s="12">
        <f t="shared" si="1"/>
        <v>300</v>
      </c>
      <c r="K19" s="13">
        <f t="shared" si="2"/>
        <v>0</v>
      </c>
      <c r="L19" s="14">
        <f t="shared" si="3"/>
        <v>0</v>
      </c>
      <c r="N19" s="23">
        <f t="shared" si="4"/>
        <v>200</v>
      </c>
      <c r="O19" s="21">
        <v>0</v>
      </c>
      <c r="P19" s="19">
        <f t="shared" si="5"/>
        <v>0</v>
      </c>
      <c r="Q19" s="20">
        <f t="shared" si="6"/>
        <v>0</v>
      </c>
      <c r="R19" s="28">
        <f t="shared" si="7"/>
        <v>0</v>
      </c>
    </row>
    <row r="20" spans="3:18" x14ac:dyDescent="0.2">
      <c r="C20" s="7" t="s">
        <v>23</v>
      </c>
      <c r="D20" s="24"/>
      <c r="E20" s="26">
        <v>1</v>
      </c>
      <c r="F20" s="8">
        <f>E20*E$8</f>
        <v>0.05</v>
      </c>
      <c r="G20" s="9">
        <f t="shared" si="0"/>
        <v>0</v>
      </c>
      <c r="H20" s="10">
        <v>0</v>
      </c>
      <c r="I20" s="11" t="s">
        <v>2</v>
      </c>
      <c r="J20" s="12">
        <f t="shared" si="1"/>
        <v>300</v>
      </c>
      <c r="K20" s="13">
        <f t="shared" si="2"/>
        <v>0</v>
      </c>
      <c r="L20" s="14">
        <f t="shared" si="3"/>
        <v>0</v>
      </c>
      <c r="N20" s="23">
        <f t="shared" si="4"/>
        <v>200</v>
      </c>
      <c r="O20" s="21">
        <v>0</v>
      </c>
      <c r="P20" s="19">
        <f t="shared" si="5"/>
        <v>0</v>
      </c>
      <c r="Q20" s="20">
        <f t="shared" si="6"/>
        <v>0</v>
      </c>
      <c r="R20" s="28">
        <f t="shared" si="7"/>
        <v>0</v>
      </c>
    </row>
    <row r="21" spans="3:18" x14ac:dyDescent="0.2">
      <c r="C21" s="7" t="s">
        <v>23</v>
      </c>
      <c r="D21" s="24"/>
      <c r="E21" s="26">
        <v>1</v>
      </c>
      <c r="F21" s="8">
        <f>E21*E$8</f>
        <v>0.05</v>
      </c>
      <c r="G21" s="9">
        <f t="shared" si="0"/>
        <v>0</v>
      </c>
      <c r="H21" s="10">
        <v>0</v>
      </c>
      <c r="I21" s="11" t="s">
        <v>2</v>
      </c>
      <c r="J21" s="12">
        <f t="shared" si="1"/>
        <v>300</v>
      </c>
      <c r="K21" s="13">
        <f t="shared" si="2"/>
        <v>0</v>
      </c>
      <c r="L21" s="14">
        <f t="shared" si="3"/>
        <v>0</v>
      </c>
      <c r="N21" s="23">
        <f>N$8</f>
        <v>200</v>
      </c>
      <c r="O21" s="21">
        <v>0</v>
      </c>
      <c r="P21" s="19">
        <f t="shared" si="5"/>
        <v>0</v>
      </c>
      <c r="Q21" s="20">
        <f t="shared" si="6"/>
        <v>0</v>
      </c>
      <c r="R21" s="28">
        <f t="shared" si="7"/>
        <v>0</v>
      </c>
    </row>
    <row r="22" spans="3:18" x14ac:dyDescent="0.2">
      <c r="C22" s="7" t="s">
        <v>23</v>
      </c>
      <c r="D22" s="24"/>
      <c r="E22" s="26">
        <v>1</v>
      </c>
      <c r="F22" s="8">
        <f>E22*E$8</f>
        <v>0.05</v>
      </c>
      <c r="G22" s="9">
        <f t="shared" si="0"/>
        <v>0</v>
      </c>
      <c r="H22" s="10">
        <v>0</v>
      </c>
      <c r="I22" s="11" t="s">
        <v>2</v>
      </c>
      <c r="J22" s="12">
        <f t="shared" si="1"/>
        <v>300</v>
      </c>
      <c r="K22" s="13">
        <f t="shared" si="2"/>
        <v>0</v>
      </c>
      <c r="L22" s="14">
        <f t="shared" si="3"/>
        <v>0</v>
      </c>
      <c r="N22" s="23">
        <f t="shared" si="4"/>
        <v>200</v>
      </c>
      <c r="O22" s="21">
        <v>0</v>
      </c>
      <c r="P22" s="19">
        <f t="shared" si="5"/>
        <v>0</v>
      </c>
      <c r="Q22" s="20">
        <f t="shared" si="6"/>
        <v>0</v>
      </c>
      <c r="R22" s="28">
        <f t="shared" si="7"/>
        <v>0</v>
      </c>
    </row>
    <row r="23" spans="3:18" ht="17" thickBot="1" x14ac:dyDescent="0.25">
      <c r="C23" s="15"/>
      <c r="D23" s="16"/>
      <c r="E23" s="16"/>
      <c r="F23" s="16"/>
      <c r="G23" s="16"/>
      <c r="H23" s="16"/>
      <c r="I23" s="16"/>
      <c r="J23" s="16"/>
      <c r="K23" s="17"/>
      <c r="L23" s="18"/>
      <c r="N23" s="15"/>
      <c r="O23" s="16"/>
      <c r="P23" s="16"/>
      <c r="Q23" s="16"/>
      <c r="R23" s="18"/>
    </row>
    <row r="24" spans="3:18" ht="17" thickTop="1" x14ac:dyDescent="0.2"/>
  </sheetData>
  <sheetProtection sheet="1" objects="1" scenarios="1"/>
  <mergeCells count="2">
    <mergeCell ref="N9:R9"/>
    <mergeCell ref="C9:L9"/>
  </mergeCells>
  <pageMargins left="0.70866141732283472" right="0.70866141732283472" top="0.74803149606299213" bottom="0.74803149606299213" header="0.31496062992125984" footer="0.31496062992125984"/>
  <pageSetup paperSize="9" scale="62" orientation="landscape" horizontalDpi="0" verticalDpi="0"/>
  <headerFooter>
    <oddHeader>&amp;L&amp;"Helvetica,Normal"&amp;K000000&amp;F&amp;C&amp;"Calibri,Normal"&amp;K000000
&amp;"Calibri Bold,Gras"&amp;16Consommation de papier pour mieux prévoir l’an prochain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2025</vt:lpstr>
      <vt:lpstr>Données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2025-02-25T17:48:19Z</cp:lastPrinted>
  <dcterms:created xsi:type="dcterms:W3CDTF">2024-06-29T10:46:33Z</dcterms:created>
  <dcterms:modified xsi:type="dcterms:W3CDTF">2025-02-25T17:49:47Z</dcterms:modified>
</cp:coreProperties>
</file>